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firstcolonymortgage-my.sharepoint.com/personal/mike_dabkowski_firstcolony_com/Documents/Desktop/Worksheets/"/>
    </mc:Choice>
  </mc:AlternateContent>
  <xr:revisionPtr revIDLastSave="0" documentId="8_{E4A15460-89C5-47D7-8CB0-E22208DFCFD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emp Buydown Calculator" sheetId="1" r:id="rId1"/>
  </sheets>
  <definedNames>
    <definedName name="_xlnm.Print_Area" localSheetId="0">'Temp Buydown Calculator'!$A$1:$M$28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6" i="1" l="1"/>
  <c r="B27" i="1"/>
  <c r="K19" i="1" s="1"/>
  <c r="K18" i="1"/>
  <c r="F15" i="1"/>
  <c r="I31" i="1"/>
  <c r="L14" i="1"/>
  <c r="L13" i="1"/>
  <c r="L15" i="1" l="1"/>
  <c r="D20" i="1" l="1"/>
  <c r="D21" i="1"/>
  <c r="E21" i="1"/>
  <c r="G21" i="1" s="1"/>
  <c r="F21" i="1"/>
  <c r="D22" i="1"/>
  <c r="D19" i="1"/>
  <c r="E20" i="1"/>
  <c r="G20" i="1" s="1"/>
  <c r="F20" i="1"/>
  <c r="H21" i="1" l="1"/>
  <c r="I21" i="1" s="1"/>
  <c r="J21" i="1" s="1"/>
  <c r="H20" i="1"/>
  <c r="I20" i="1" s="1"/>
  <c r="J20" i="1" s="1"/>
  <c r="E22" i="1"/>
  <c r="G22" i="1" s="1"/>
  <c r="F22" i="1"/>
  <c r="E19" i="1"/>
  <c r="G19" i="1" s="1"/>
  <c r="F19" i="1"/>
  <c r="H19" i="1" l="1"/>
  <c r="I19" i="1" s="1"/>
  <c r="J19" i="1" s="1"/>
  <c r="H22" i="1"/>
  <c r="I22" i="1"/>
  <c r="J22" i="1" l="1"/>
  <c r="I23" i="1"/>
  <c r="J2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J18" authorId="0" shapeId="0" xr:uid="{00000000-0006-0000-0000-000001000000}">
      <text>
        <r>
          <rPr>
            <sz val="10"/>
            <rFont val="Arial"/>
            <family val="2"/>
          </rPr>
          <t>Buydown cost in basis points of the original loan amount.
Rows 18-21: that year's annual buydown subsidy / loan amount x 10,000.
Row 22: total buydown funds (I22) / loan amount x 10,000.
Basis chosen: original loan amount in B18 (industry convention for quoting
seller/lender-paid buydown cost as points).</t>
        </r>
      </text>
    </comment>
  </commentList>
</comments>
</file>

<file path=xl/sharedStrings.xml><?xml version="1.0" encoding="utf-8"?>
<sst xmlns="http://schemas.openxmlformats.org/spreadsheetml/2006/main" count="30" uniqueCount="27">
  <si>
    <t>Temporary Buydown Calculator</t>
  </si>
  <si>
    <t xml:space="preserve">Disclaimer: This temporary buydown calculator is being made available solely for the convenience of customers approved by First Colony Mortgage. This calculator provides feedback based on the information you provide; therefore, it is important that you enter accurate information, validate the source of the data, and adhere to First Colony Mortgage and all other industry standards of underwriting and documentation. </t>
  </si>
  <si>
    <t>Loan Number:</t>
  </si>
  <si>
    <t>Complete all GREY shaded cells for calculation</t>
  </si>
  <si>
    <t>Borrower:</t>
  </si>
  <si>
    <t>Select Buydown Type</t>
  </si>
  <si>
    <t>Select One</t>
  </si>
  <si>
    <t>Year</t>
  </si>
  <si>
    <t>Rate</t>
  </si>
  <si>
    <t>Total Monthly payment</t>
  </si>
  <si>
    <t>Payment by Borrower</t>
  </si>
  <si>
    <t>Monthly Buydown Amt</t>
  </si>
  <si>
    <t xml:space="preserve">Annual Buydown </t>
  </si>
  <si>
    <t>Buydown Cost (bps)</t>
  </si>
  <si>
    <t>Loan Amount</t>
  </si>
  <si>
    <t>Note rate</t>
  </si>
  <si>
    <t>Term (months)</t>
  </si>
  <si>
    <t>Total Buydown funds</t>
  </si>
  <si>
    <t>Note: Basis points (bps) = Annual Buydown ÷ Loan Amount (B18) × 10,000. 1 bp = 0.01% of the loan amount; the total is the buydown cost expressed as points.</t>
  </si>
  <si>
    <t>Temporary Buydown Calculation completed by: _________________________________</t>
  </si>
  <si>
    <t>Date: ______________</t>
  </si>
  <si>
    <t>Select Buydown Source</t>
  </si>
  <si>
    <t>Lender</t>
  </si>
  <si>
    <t>Seller, Builder, or Realtor</t>
  </si>
  <si>
    <t>Sales Price</t>
  </si>
  <si>
    <t>Appraised Value</t>
  </si>
  <si>
    <t>Select Transaction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</si>
</sst>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\$#,##0"/>
    <numFmt numFmtId="165" formatCode="0.000%"/>
    <numFmt numFmtId="166" formatCode="\$#,##0.00_);[Red]&quot;($&quot;#,##0.00\)"/>
    <numFmt numFmtId="167" formatCode="#,##0.0"/>
    <numFmt numFmtId="168" formatCode="0.000"/>
  </numFmts>
  <fonts count="19" x14ac:knownFonts="1">
    <font>
      <sz val="11"/>
      <color theme="1"/>
      <name val="Calibri"/>
      <family val="2"/>
      <charset val="1"/>
    </font>
    <font>
      <b/>
      <sz val="28"/>
      <color theme="0"/>
      <name val="Calibri"/>
      <family val="2"/>
      <charset val="1"/>
    </font>
    <font>
      <b/>
      <sz val="36"/>
      <name val="Calibri"/>
      <family val="2"/>
      <charset val="1"/>
    </font>
    <font>
      <sz val="9"/>
      <color theme="1"/>
      <name val="Calibri"/>
      <family val="2"/>
      <charset val="1"/>
    </font>
    <font>
      <sz val="9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9"/>
      <color theme="1"/>
      <name val="Calibri"/>
      <family val="2"/>
      <charset val="1"/>
    </font>
    <font>
      <b/>
      <sz val="20"/>
      <color theme="1"/>
      <name val="Calibri"/>
      <family val="2"/>
      <charset val="1"/>
    </font>
    <font>
      <sz val="11"/>
      <color theme="0"/>
      <name val="Calibri"/>
      <family val="2"/>
      <charset val="1"/>
    </font>
    <font>
      <b/>
      <sz val="11"/>
      <color theme="1"/>
      <name val="Calibri"/>
      <family val="2"/>
      <charset val="1"/>
    </font>
    <font>
      <b/>
      <u/>
      <sz val="11"/>
      <color theme="1"/>
      <name val="Calibri"/>
      <family val="2"/>
      <charset val="1"/>
    </font>
    <font>
      <b/>
      <sz val="11"/>
      <name val="Calibri"/>
      <family val="2"/>
      <charset val="1"/>
    </font>
    <font>
      <i/>
      <sz val="9"/>
      <color rgb="FF595959"/>
      <name val="Calibri"/>
      <family val="2"/>
    </font>
    <font>
      <b/>
      <sz val="11"/>
      <color rgb="FFFF0000"/>
      <name val="Calibri"/>
      <family val="2"/>
      <charset val="1"/>
    </font>
    <font>
      <b/>
      <sz val="11"/>
      <color theme="0"/>
      <name val="Calibri"/>
      <family val="2"/>
      <charset val="1"/>
    </font>
    <font>
      <sz val="10"/>
      <name val="Arial"/>
      <family val="2"/>
    </font>
    <font>
      <sz val="11"/>
      <color theme="1"/>
      <name val="Calibri"/>
      <family val="2"/>
      <charset val="1"/>
    </font>
    <font>
      <sz val="11"/>
      <name val="Calibri"/>
      <family val="2"/>
      <charset val="1"/>
    </font>
    <font>
      <u/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553C96"/>
        <bgColor rgb="FF595959"/>
      </patternFill>
    </fill>
    <fill>
      <patternFill patternType="solid">
        <fgColor theme="9"/>
        <bgColor rgb="FFBCACCA"/>
      </patternFill>
    </fill>
    <fill>
      <patternFill patternType="solid">
        <fgColor rgb="FFBCACCA"/>
        <bgColor rgb="FFBBBCBC"/>
      </patternFill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top" wrapText="1"/>
      <protection hidden="1"/>
    </xf>
    <xf numFmtId="0" fontId="5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10" fillId="4" borderId="0" xfId="0" applyFont="1" applyFill="1" applyAlignment="1" applyProtection="1">
      <alignment horizontal="center"/>
      <protection hidden="1"/>
    </xf>
    <xf numFmtId="0" fontId="9" fillId="4" borderId="1" xfId="0" applyFont="1" applyFill="1" applyBorder="1" applyProtection="1">
      <protection hidden="1"/>
    </xf>
    <xf numFmtId="165" fontId="0" fillId="0" borderId="0" xfId="0" applyNumberFormat="1" applyAlignment="1" applyProtection="1">
      <alignment horizontal="center"/>
      <protection hidden="1"/>
    </xf>
    <xf numFmtId="166" fontId="0" fillId="0" borderId="0" xfId="0" applyNumberFormat="1" applyAlignment="1" applyProtection="1">
      <alignment horizontal="center"/>
      <protection hidden="1"/>
    </xf>
    <xf numFmtId="167" fontId="0" fillId="0" borderId="0" xfId="0" applyNumberFormat="1" applyAlignment="1" applyProtection="1">
      <alignment horizontal="center"/>
      <protection hidden="1"/>
    </xf>
    <xf numFmtId="168" fontId="0" fillId="0" borderId="0" xfId="0" applyNumberFormat="1" applyAlignment="1" applyProtection="1">
      <alignment horizontal="center"/>
      <protection hidden="1"/>
    </xf>
    <xf numFmtId="166" fontId="5" fillId="0" borderId="0" xfId="0" applyNumberFormat="1" applyFont="1" applyProtection="1">
      <protection hidden="1"/>
    </xf>
    <xf numFmtId="0" fontId="11" fillId="5" borderId="1" xfId="0" applyFont="1" applyFill="1" applyBorder="1" applyAlignment="1" applyProtection="1">
      <alignment horizontal="center"/>
      <protection hidden="1"/>
    </xf>
    <xf numFmtId="0" fontId="9" fillId="4" borderId="0" xfId="0" applyFont="1" applyFill="1" applyProtection="1">
      <protection hidden="1"/>
    </xf>
    <xf numFmtId="166" fontId="9" fillId="4" borderId="0" xfId="0" applyNumberFormat="1" applyFont="1" applyFill="1" applyAlignment="1" applyProtection="1">
      <alignment horizontal="center"/>
      <protection hidden="1"/>
    </xf>
    <xf numFmtId="167" fontId="9" fillId="4" borderId="0" xfId="0" applyNumberFormat="1" applyFont="1" applyFill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10" fontId="14" fillId="0" borderId="0" xfId="0" applyNumberFormat="1" applyFont="1" applyAlignment="1" applyProtection="1">
      <alignment horizontal="center"/>
      <protection hidden="1"/>
    </xf>
    <xf numFmtId="44" fontId="17" fillId="0" borderId="0" xfId="1" applyFont="1" applyProtection="1">
      <protection hidden="1"/>
    </xf>
    <xf numFmtId="0" fontId="18" fillId="0" borderId="0" xfId="0" applyFont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164" fontId="8" fillId="0" borderId="0" xfId="0" applyNumberFormat="1" applyFont="1" applyProtection="1">
      <protection hidden="1"/>
    </xf>
    <xf numFmtId="164" fontId="11" fillId="3" borderId="1" xfId="0" applyNumberFormat="1" applyFont="1" applyFill="1" applyBorder="1" applyAlignment="1" applyProtection="1">
      <alignment horizontal="center"/>
      <protection locked="0"/>
    </xf>
    <xf numFmtId="165" fontId="11" fillId="3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left"/>
      <protection hidden="1"/>
    </xf>
    <xf numFmtId="0" fontId="9" fillId="4" borderId="1" xfId="0" applyFont="1" applyFill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left" vertical="top" wrapText="1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7" fillId="3" borderId="0" xfId="0" applyFont="1" applyFill="1" applyAlignment="1" applyProtection="1">
      <alignment horizontal="center" vertical="top" wrapText="1"/>
      <protection hidden="1"/>
    </xf>
    <xf numFmtId="0" fontId="6" fillId="3" borderId="1" xfId="0" applyFont="1" applyFill="1" applyBorder="1" applyAlignment="1" applyProtection="1">
      <alignment horizontal="left"/>
      <protection locked="0"/>
    </xf>
    <xf numFmtId="0" fontId="0" fillId="0" borderId="0" xfId="0" applyAlignment="1" applyProtection="1">
      <protection hidden="1"/>
    </xf>
    <xf numFmtId="0" fontId="9" fillId="3" borderId="1" xfId="0" applyFont="1" applyFill="1" applyBorder="1" applyAlignment="1" applyProtection="1">
      <alignment horizontal="center"/>
      <protection locked="0" hidden="1"/>
    </xf>
  </cellXfs>
  <cellStyles count="2">
    <cellStyle name="Currency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CB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CACCA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553C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666750</xdr:colOff>
      <xdr:row>5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F0B138-3865-FB97-4C63-BE7F7156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5265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ghmc">
  <a:themeElements>
    <a:clrScheme name="GHMC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33578A"/>
      </a:accent1>
      <a:accent2>
        <a:srgbClr val="003057"/>
      </a:accent2>
      <a:accent3>
        <a:srgbClr val="8DC8E8"/>
      </a:accent3>
      <a:accent4>
        <a:srgbClr val="475D76"/>
      </a:accent4>
      <a:accent5>
        <a:srgbClr val="B9D3DC"/>
      </a:accent5>
      <a:accent6>
        <a:srgbClr val="BBBCBC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2"/>
  <sheetViews>
    <sheetView showGridLines="0" tabSelected="1" zoomScaleNormal="100" workbookViewId="0">
      <selection activeCell="F14" sqref="F14"/>
    </sheetView>
  </sheetViews>
  <sheetFormatPr defaultColWidth="9.140625" defaultRowHeight="15" x14ac:dyDescent="0.25"/>
  <cols>
    <col min="1" max="1" width="22.28515625" style="3" customWidth="1"/>
    <col min="2" max="2" width="12.140625" style="3" bestFit="1" customWidth="1"/>
    <col min="3" max="3" width="2" style="3" customWidth="1"/>
    <col min="4" max="4" width="23.42578125" style="3" customWidth="1"/>
    <col min="5" max="5" width="7" style="3" customWidth="1"/>
    <col min="6" max="6" width="22.140625" style="3" customWidth="1"/>
    <col min="7" max="7" width="20.42578125" style="3" customWidth="1"/>
    <col min="8" max="8" width="21.85546875" style="3" customWidth="1"/>
    <col min="9" max="9" width="16.5703125" style="3" customWidth="1"/>
    <col min="10" max="10" width="18.85546875" style="3" bestFit="1" customWidth="1"/>
    <col min="11" max="14" width="16.5703125" style="3" customWidth="1"/>
    <col min="15" max="15" width="12.28515625" style="3" customWidth="1"/>
    <col min="16" max="16384" width="9.140625" style="3"/>
  </cols>
  <sheetData>
    <row r="1" spans="1:21" ht="14.25" customHeight="1" x14ac:dyDescent="0.25">
      <c r="A1" s="37"/>
      <c r="B1" s="37"/>
      <c r="C1" s="37"/>
      <c r="D1" s="32" t="s">
        <v>0</v>
      </c>
      <c r="E1" s="32"/>
      <c r="F1" s="32"/>
      <c r="G1" s="32"/>
      <c r="H1" s="32"/>
      <c r="I1" s="32"/>
      <c r="J1" s="32"/>
      <c r="K1" s="32"/>
      <c r="L1" s="32"/>
      <c r="M1" s="32"/>
      <c r="P1" s="9" t="s">
        <v>6</v>
      </c>
    </row>
    <row r="2" spans="1:21" ht="14.25" customHeight="1" x14ac:dyDescent="0.25">
      <c r="A2" s="37"/>
      <c r="B2" s="37"/>
      <c r="C2" s="37"/>
      <c r="D2" s="32"/>
      <c r="E2" s="32"/>
      <c r="F2" s="32"/>
      <c r="G2" s="32"/>
      <c r="H2" s="32"/>
      <c r="I2" s="32"/>
      <c r="J2" s="32"/>
      <c r="K2" s="32"/>
      <c r="L2" s="32"/>
      <c r="M2" s="32"/>
      <c r="P2" s="9" t="s">
        <v>22</v>
      </c>
    </row>
    <row r="3" spans="1:21" ht="14.25" customHeight="1" x14ac:dyDescent="0.25">
      <c r="A3" s="37"/>
      <c r="B3" s="37"/>
      <c r="C3" s="37"/>
      <c r="D3" s="32"/>
      <c r="E3" s="32"/>
      <c r="F3" s="32"/>
      <c r="G3" s="32"/>
      <c r="H3" s="32"/>
      <c r="I3" s="32"/>
      <c r="J3" s="32"/>
      <c r="K3" s="32"/>
      <c r="L3" s="32"/>
      <c r="M3" s="32"/>
      <c r="P3" s="9" t="s">
        <v>23</v>
      </c>
    </row>
    <row r="4" spans="1:21" ht="14.25" customHeight="1" x14ac:dyDescent="0.25">
      <c r="A4" s="37"/>
      <c r="B4" s="37"/>
      <c r="C4" s="37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21" ht="14.25" customHeight="1" x14ac:dyDescent="0.25">
      <c r="A5" s="37"/>
      <c r="B5" s="37"/>
      <c r="C5" s="37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21" ht="15" customHeight="1" x14ac:dyDescent="0.25">
      <c r="G6" s="4"/>
      <c r="H6" s="4"/>
      <c r="I6" s="4"/>
      <c r="J6" s="4"/>
      <c r="K6" s="4"/>
      <c r="L6" s="4"/>
      <c r="M6" s="4"/>
    </row>
    <row r="7" spans="1:21" ht="15" customHeight="1" x14ac:dyDescent="0.25">
      <c r="A7" s="33" t="s">
        <v>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21" ht="15" customHeight="1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21" ht="15" customHeight="1" x14ac:dyDescent="0.2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2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  <c r="O10" s="6"/>
      <c r="P10" s="6"/>
    </row>
    <row r="11" spans="1:21" ht="16.5" customHeight="1" x14ac:dyDescent="0.25">
      <c r="A11" s="1" t="s">
        <v>2</v>
      </c>
      <c r="B11" s="34"/>
      <c r="C11" s="34"/>
      <c r="D11" s="34"/>
      <c r="E11" s="34"/>
      <c r="F11" s="1"/>
      <c r="G11" s="35" t="s">
        <v>3</v>
      </c>
      <c r="H11" s="35"/>
      <c r="I11" s="35"/>
      <c r="J11" s="35"/>
      <c r="K11" s="35"/>
      <c r="L11" s="35"/>
      <c r="M11" s="35"/>
    </row>
    <row r="12" spans="1:21" ht="15" customHeight="1" x14ac:dyDescent="0.25">
      <c r="A12" s="7" t="s">
        <v>4</v>
      </c>
      <c r="B12" s="36"/>
      <c r="C12" s="36"/>
      <c r="D12" s="36"/>
      <c r="E12" s="36"/>
      <c r="G12" s="35"/>
      <c r="H12" s="35"/>
      <c r="I12" s="35"/>
      <c r="J12" s="35"/>
      <c r="K12" s="35"/>
      <c r="L12" s="35"/>
      <c r="M12" s="35"/>
    </row>
    <row r="13" spans="1:21" ht="15" customHeight="1" x14ac:dyDescent="0.25">
      <c r="A13" s="7"/>
      <c r="B13" s="8"/>
      <c r="C13" s="8"/>
      <c r="D13" s="8"/>
      <c r="E13" s="8"/>
      <c r="F13"/>
      <c r="G13" s="6"/>
      <c r="H13" s="6"/>
      <c r="I13" s="6"/>
      <c r="J13" s="6"/>
      <c r="K13" s="6"/>
      <c r="L13" s="9">
        <f>IF(B19&gt;0,1,0)</f>
        <v>0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5" customHeight="1" x14ac:dyDescent="0.25">
      <c r="A14" s="7" t="s">
        <v>5</v>
      </c>
      <c r="B14" s="38" t="s">
        <v>6</v>
      </c>
      <c r="C14" s="38"/>
      <c r="D14" s="38"/>
      <c r="E14" s="38"/>
      <c r="F14" s="6"/>
      <c r="G14" s="6"/>
      <c r="H14" s="6"/>
      <c r="I14" s="6"/>
      <c r="J14" s="6"/>
      <c r="K14" s="6"/>
      <c r="L14" s="9">
        <f>IF(B20&gt;0,1,0)</f>
        <v>0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 t="s">
        <v>21</v>
      </c>
      <c r="B15" s="38" t="s">
        <v>6</v>
      </c>
      <c r="C15" s="38"/>
      <c r="D15" s="38"/>
      <c r="E15" s="38"/>
      <c r="F15" s="6" t="str">
        <f>IF(B15="Seller, Builder, or Realtor", "Buydown Capped at 3%","")</f>
        <v/>
      </c>
      <c r="G15" s="6"/>
      <c r="H15" s="6"/>
      <c r="I15" s="6"/>
      <c r="J15" s="6"/>
      <c r="K15" s="6"/>
      <c r="L15" s="9">
        <f>SUM(L13:L14)</f>
        <v>0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 t="s">
        <v>26</v>
      </c>
      <c r="B16" s="38" t="s">
        <v>6</v>
      </c>
      <c r="C16" s="38"/>
      <c r="D16" s="38"/>
      <c r="E16" s="38"/>
      <c r="F16" s="6" t="str">
        <f>IF(B16="Purchase", "Complete Sales Price &amp; Appraised Value","")</f>
        <v/>
      </c>
      <c r="G16" s="6"/>
      <c r="H16" s="6"/>
      <c r="I16" s="6"/>
      <c r="J16" s="6"/>
      <c r="K16" s="6"/>
      <c r="L16" s="25"/>
      <c r="M16" s="6"/>
      <c r="N16" s="6"/>
      <c r="O16" s="6"/>
      <c r="P16" s="6"/>
      <c r="Q16" s="6"/>
      <c r="R16" s="6"/>
      <c r="S16" s="6"/>
      <c r="T16" s="6"/>
      <c r="U16" s="6"/>
    </row>
    <row r="17" spans="1:21" ht="15" customHeight="1" x14ac:dyDescent="0.25">
      <c r="A17" s="29"/>
      <c r="B17" s="29"/>
      <c r="C17" s="29"/>
      <c r="D17" s="29"/>
      <c r="E17" s="29"/>
      <c r="F17" s="29"/>
      <c r="G17" s="29"/>
      <c r="J17" s="6"/>
      <c r="K17" s="6"/>
      <c r="L17" s="25"/>
      <c r="M17" s="6"/>
      <c r="N17" s="6"/>
      <c r="O17" s="6"/>
      <c r="P17" s="6"/>
      <c r="Q17" s="6"/>
      <c r="R17" s="6"/>
      <c r="S17" s="6"/>
      <c r="T17" s="6"/>
      <c r="U17" s="6"/>
    </row>
    <row r="18" spans="1:21" ht="15" customHeight="1" x14ac:dyDescent="0.25">
      <c r="A18" s="30"/>
      <c r="B18" s="30"/>
      <c r="D18" s="10" t="s">
        <v>7</v>
      </c>
      <c r="E18" s="10" t="s">
        <v>8</v>
      </c>
      <c r="F18" s="10" t="s">
        <v>9</v>
      </c>
      <c r="G18" s="10" t="s">
        <v>10</v>
      </c>
      <c r="H18" s="10" t="s">
        <v>11</v>
      </c>
      <c r="I18" s="10" t="s">
        <v>12</v>
      </c>
      <c r="J18" s="10" t="s">
        <v>13</v>
      </c>
      <c r="K18" s="24" t="str">
        <f>IF(B15="Seller, Builder, or Realtor", "3% Limit","")</f>
        <v/>
      </c>
      <c r="L18" s="25"/>
      <c r="M18" s="6"/>
      <c r="N18" s="6"/>
      <c r="O18" s="6"/>
      <c r="P18" s="6"/>
      <c r="Q18" s="6"/>
      <c r="R18" s="6"/>
      <c r="S18" s="6"/>
      <c r="T18" s="6"/>
      <c r="U18" s="6"/>
    </row>
    <row r="19" spans="1:21" ht="15" customHeight="1" x14ac:dyDescent="0.25">
      <c r="A19" s="11" t="s">
        <v>14</v>
      </c>
      <c r="B19" s="27"/>
      <c r="D19" s="2" t="str">
        <f>IF(L15=2,IF(B14="Select One","",1),"")</f>
        <v/>
      </c>
      <c r="E19" s="12" t="str">
        <f>IF(D19=1,IF(B14="Select One","",IF(B14="2-1 Buydown",B20-2%,IF(B14="3-2-1 Buydown",B20-3%,IF(B14="1-0 Buydown",B20-1%,IF(B14="1-1 Buydown", B20-1%,""))))),"")</f>
        <v/>
      </c>
      <c r="F19" s="13" t="str">
        <f>IF(D19=1,
IF(B14="Select One","",PMT($I$31,$B$24,$B$19*(-1))),"")</f>
        <v/>
      </c>
      <c r="G19" s="13" t="str">
        <f>IF(D19=1,IF(B14="Select One","",PMT($E19/12,$B$24,$B$19*(-1))),"")</f>
        <v/>
      </c>
      <c r="H19" s="13" t="str">
        <f>IF(D19=1,IF(B14="Select One","",F19-G19),"")</f>
        <v/>
      </c>
      <c r="I19" s="13" t="str">
        <f>IF(D19=1,IF(B14="Select One","",H19*12),"")</f>
        <v/>
      </c>
      <c r="J19" s="14" t="str">
        <f>IF($B$19&gt;0,IF(I19="","",I19/$B$19*10000),"")</f>
        <v/>
      </c>
      <c r="K19" s="23" t="str">
        <f>IF(AND(B15="Seller, Builder, or Realtor", B16="Purchase"), B27, "")</f>
        <v/>
      </c>
      <c r="L19" s="25"/>
      <c r="M19" s="6"/>
      <c r="N19" s="6"/>
      <c r="O19" s="6"/>
      <c r="P19" s="6"/>
      <c r="Q19" s="6"/>
      <c r="R19" s="6"/>
      <c r="S19" s="6"/>
      <c r="T19" s="6"/>
      <c r="U19" s="6"/>
    </row>
    <row r="20" spans="1:21" ht="15" customHeight="1" x14ac:dyDescent="0.25">
      <c r="A20" s="11" t="s">
        <v>15</v>
      </c>
      <c r="B20" s="28"/>
      <c r="D20" s="2" t="str">
        <f>IF(L15=2,IF(B14="Select One","",IF(B14="1-0 Buydown","2-30",2)),"")</f>
        <v/>
      </c>
      <c r="E20" s="12" t="str">
        <f>IF(L15=2,IF(B14="Select One","",IF(B14="2-1 Buydown",B20-1%,IF(B14="3-2-1 Buydown",B20-2%,IF(B14="1-0 Buydown",B20,IF(B14="1-1 Buydown",B20-1%,""))))),"")</f>
        <v/>
      </c>
      <c r="F20" s="13" t="str">
        <f>IF(L15=2,IF(B14="Select One","",PMT($I$31,$B$24,$B$19*(-1))),"")</f>
        <v/>
      </c>
      <c r="G20" s="13" t="str">
        <f>IF(L15=2,IF(B14="Select One","",PMT($E20/12,$B$24,$B$19*(-1))),"")</f>
        <v/>
      </c>
      <c r="H20" s="13" t="str">
        <f>IF(L15=2,IF(B14="Select One","",F20-G20),"")</f>
        <v/>
      </c>
      <c r="I20" s="13" t="str">
        <f>IF(L15=2,IF(B14="Select One","",H20*12),"")</f>
        <v/>
      </c>
      <c r="J20" s="14" t="str">
        <f>IF($B$19&gt;0,IF(I20="","",I20/$B$19*10000),"")</f>
        <v/>
      </c>
      <c r="K20" s="6"/>
      <c r="L20" s="25"/>
      <c r="M20" s="6"/>
      <c r="N20" s="6"/>
      <c r="O20" s="6"/>
      <c r="P20" s="6"/>
      <c r="Q20" s="6"/>
      <c r="R20" s="6"/>
      <c r="S20" s="6"/>
      <c r="T20" s="6"/>
      <c r="U20" s="6"/>
    </row>
    <row r="21" spans="1:21" ht="15" customHeight="1" x14ac:dyDescent="0.25">
      <c r="A21" s="11" t="s">
        <v>24</v>
      </c>
      <c r="B21" s="27"/>
      <c r="D21" s="15" t="str">
        <f>IF(L15=2,IF(B14="Select One","",IF(B14="2-1 Buydown","3-30",IF(B14="3-2-1 Buydown","3",IF(B14="1-1 Buydown","3-30","")))),"")</f>
        <v/>
      </c>
      <c r="E21" s="12" t="str">
        <f>IF(L15=2,IF(B14="Select One","",IF(B14="2-1 Buydown",B20,IF(B14="3-2-1 Buydown",B20-1%,IF(B14="1-1 Buydown",B20,"")))),"")</f>
        <v/>
      </c>
      <c r="F21" s="13" t="str">
        <f>IF(L15=2,IF(B14="Select One","",IF(B14="1-0 Buydown","",PMT($I$31,$B$24,$B$19*(-1)))),"")</f>
        <v/>
      </c>
      <c r="G21" s="13" t="str">
        <f>IF(L15=2,IF(B14="Select One","",IF(B14="1-0 Buydown","",PMT($E21/12,$B$24,$B$19*(-1)))),"")</f>
        <v/>
      </c>
      <c r="H21" s="13" t="str">
        <f>IF(L15=2,IF(B14="Select One","",IF(B14="1-0 Buydown","",F21-G21)),"")</f>
        <v/>
      </c>
      <c r="I21" s="13" t="str">
        <f>IF(L15=2,IF(B14="Select One","",IF(B14="1-0 Buydown","",H21*12)),"")</f>
        <v/>
      </c>
      <c r="J21" s="14" t="str">
        <f>IF($B$19&gt;0,IF(I21="","",I21/$B$19*10000),"")</f>
        <v/>
      </c>
      <c r="K21" s="6"/>
      <c r="L21" s="25"/>
      <c r="M21" s="6"/>
      <c r="N21" s="6"/>
      <c r="O21" s="16"/>
      <c r="P21" s="6"/>
      <c r="Q21" s="6"/>
      <c r="R21" s="6"/>
      <c r="S21" s="6"/>
      <c r="T21" s="6"/>
      <c r="U21" s="6"/>
    </row>
    <row r="22" spans="1:21" ht="15" customHeight="1" x14ac:dyDescent="0.25">
      <c r="A22" s="11" t="s">
        <v>25</v>
      </c>
      <c r="B22" s="27"/>
      <c r="D22" s="2" t="str">
        <f>IF(L15=2,IF(B14="3-2-1 Buydown","4-30",""),"")</f>
        <v/>
      </c>
      <c r="E22" s="12" t="str">
        <f>IF(D22="4-30",IF(B14="3-2-1 Buydown",B20,""),"")</f>
        <v/>
      </c>
      <c r="F22" s="13" t="str">
        <f>IF(D22="4-30",IF(B14="3-2-1 Buydown",PMT($I$31,$B$24,$B$19*(-1)),""),"")</f>
        <v/>
      </c>
      <c r="G22" s="13" t="str">
        <f>IF(D22="4-30",IF(B14="3-2-1 Buydown",PMT($E22/12,$B$24,$B$19*(-1)),""),"")</f>
        <v/>
      </c>
      <c r="H22" s="13" t="str">
        <f>IF(D22="4-30",IF(B14="3-2-1 Buydown",F22-G22,""),"")</f>
        <v/>
      </c>
      <c r="I22" s="13" t="str">
        <f>IF(D22="4-30",IF(B14="3-2-1 Buydown",F22-G22,""),"")</f>
        <v/>
      </c>
      <c r="J22" s="14" t="str">
        <f>IF($B$19&gt;0,IF(I22="","",I22/$B$19*10000),"")</f>
        <v/>
      </c>
      <c r="K22" s="6"/>
      <c r="L22" s="25"/>
      <c r="M22" s="6"/>
      <c r="N22" s="6"/>
      <c r="O22" s="6"/>
      <c r="P22" s="6"/>
      <c r="Q22" s="6"/>
      <c r="R22" s="6"/>
      <c r="S22" s="6"/>
      <c r="T22" s="6"/>
      <c r="U22" s="6"/>
    </row>
    <row r="23" spans="1:21" ht="15" customHeight="1" x14ac:dyDescent="0.25">
      <c r="D23" s="2"/>
      <c r="E23" s="2"/>
      <c r="F23" s="2"/>
      <c r="H23" s="18" t="s">
        <v>17</v>
      </c>
      <c r="I23" s="19">
        <f>SUM(I19:I22)</f>
        <v>0</v>
      </c>
      <c r="J23" s="20" t="str">
        <f>IF($B$19&gt;0,IF(I23="","",I23/$B$19*10000),"")</f>
        <v/>
      </c>
      <c r="K23" s="6"/>
      <c r="L23" s="25"/>
      <c r="M23" s="6"/>
      <c r="N23" s="6"/>
      <c r="O23" s="6"/>
      <c r="P23" s="6"/>
      <c r="Q23" s="6"/>
      <c r="R23" s="6"/>
      <c r="S23" s="6"/>
      <c r="T23" s="6"/>
      <c r="U23" s="6"/>
    </row>
    <row r="24" spans="1:21" ht="24" customHeight="1" x14ac:dyDescent="0.25">
      <c r="A24" s="11" t="s">
        <v>16</v>
      </c>
      <c r="B24" s="17">
        <v>360</v>
      </c>
      <c r="D24" s="31" t="s">
        <v>18</v>
      </c>
      <c r="E24" s="31"/>
      <c r="F24" s="31"/>
      <c r="G24" s="31"/>
      <c r="H24" s="31"/>
      <c r="I24" s="31"/>
      <c r="J24" s="31"/>
      <c r="K24" s="6"/>
      <c r="L24" s="25"/>
      <c r="M24" s="6"/>
      <c r="N24" s="6"/>
      <c r="O24" s="6"/>
      <c r="P24" s="6"/>
      <c r="Q24" s="6"/>
      <c r="R24" s="6"/>
      <c r="S24" s="6"/>
      <c r="T24" s="6"/>
      <c r="U24" s="6"/>
    </row>
    <row r="25" spans="1:21" ht="15" customHeight="1" x14ac:dyDescent="0.25">
      <c r="D25" s="2"/>
      <c r="E25" s="2"/>
      <c r="F25" s="2"/>
      <c r="J25" s="6"/>
      <c r="K25" s="6"/>
      <c r="L25" s="25"/>
      <c r="M25" s="6"/>
      <c r="N25" s="6"/>
      <c r="O25" s="6"/>
      <c r="P25" s="6"/>
      <c r="Q25" s="6"/>
      <c r="R25" s="6"/>
      <c r="S25" s="6"/>
      <c r="T25" s="6"/>
      <c r="U25" s="6"/>
    </row>
    <row r="26" spans="1:21" ht="15" customHeight="1" x14ac:dyDescent="0.25">
      <c r="D26" s="2"/>
      <c r="E26" s="2"/>
      <c r="J26" s="6"/>
      <c r="K26" s="6"/>
      <c r="L26" s="25"/>
      <c r="M26" s="6"/>
      <c r="N26" s="6"/>
      <c r="O26" s="6"/>
      <c r="P26" s="6"/>
      <c r="Q26" s="6"/>
      <c r="R26" s="6"/>
      <c r="S26" s="6"/>
      <c r="T26" s="6"/>
      <c r="U26" s="6"/>
    </row>
    <row r="27" spans="1:21" ht="15" customHeight="1" x14ac:dyDescent="0.25">
      <c r="B27" s="26" t="str">
        <f>IF(B16="Purchase",MIN(B21:B22)*0.03,"")</f>
        <v/>
      </c>
      <c r="C27" s="2"/>
      <c r="D27" s="2"/>
      <c r="E27" s="2"/>
      <c r="F27" s="2"/>
      <c r="H27" s="3" t="s">
        <v>20</v>
      </c>
      <c r="J27" s="6"/>
      <c r="K27" s="6"/>
      <c r="L27" s="25"/>
      <c r="M27" s="6"/>
      <c r="N27" s="6"/>
      <c r="O27" s="6"/>
      <c r="P27" s="6"/>
      <c r="Q27" s="6"/>
      <c r="R27" s="6"/>
      <c r="S27" s="6"/>
      <c r="T27" s="6"/>
      <c r="U27" s="6"/>
    </row>
    <row r="28" spans="1:21" ht="15" customHeight="1" x14ac:dyDescent="0.25">
      <c r="J28" s="6"/>
      <c r="K28" s="6"/>
      <c r="L28" s="25"/>
      <c r="M28" s="6"/>
      <c r="N28" s="6"/>
      <c r="O28" s="6"/>
      <c r="P28" s="6"/>
      <c r="Q28" s="6"/>
      <c r="R28" s="6"/>
      <c r="S28" s="6"/>
      <c r="T28" s="6"/>
      <c r="U28" s="6"/>
    </row>
    <row r="29" spans="1:21" ht="15" customHeight="1" x14ac:dyDescent="0.25">
      <c r="A29" s="3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25"/>
      <c r="M29" s="6"/>
      <c r="N29" s="6"/>
      <c r="O29" s="6"/>
      <c r="P29" s="6"/>
      <c r="Q29" s="6"/>
      <c r="R29" s="6"/>
      <c r="S29" s="6"/>
      <c r="T29" s="6"/>
      <c r="U29" s="6"/>
    </row>
    <row r="30" spans="1:21" ht="15" customHeight="1" x14ac:dyDescent="0.25">
      <c r="C30" s="6"/>
      <c r="D30" s="6"/>
      <c r="E30" s="6"/>
      <c r="F30" s="6"/>
      <c r="G30" s="6"/>
      <c r="H30" s="6"/>
      <c r="I30" s="6"/>
      <c r="J30" s="6"/>
      <c r="K30" s="6"/>
      <c r="L30" s="25"/>
      <c r="M30" s="6"/>
      <c r="N30" s="6"/>
      <c r="O30" s="6"/>
      <c r="P30" s="6"/>
      <c r="Q30" s="6"/>
      <c r="R30" s="6"/>
      <c r="S30" s="6"/>
      <c r="T30" s="6"/>
      <c r="U30" s="6"/>
    </row>
    <row r="31" spans="1:21" ht="15" customHeight="1" x14ac:dyDescent="0.25">
      <c r="A31" s="6"/>
      <c r="B31" s="6"/>
      <c r="C31" s="6"/>
      <c r="D31" s="6"/>
      <c r="E31" s="6"/>
      <c r="F31" s="6"/>
      <c r="G31" s="6"/>
      <c r="H31" s="21"/>
      <c r="I31" s="22" t="str">
        <f>IF(B20="","",B20/12)</f>
        <v/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1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21" ht="1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21" ht="1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21" ht="1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21" ht="1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21" ht="1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21" ht="1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21" ht="1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21" ht="1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21" ht="1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 ht="1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ht="1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x14ac:dyDescent="0.25">
      <c r="A51" s="6"/>
      <c r="B51" s="6"/>
    </row>
    <row r="52" spans="1:18" x14ac:dyDescent="0.25">
      <c r="A52" s="6"/>
      <c r="B52" s="6"/>
    </row>
  </sheetData>
  <sheetProtection algorithmName="SHA-512" hashValue="BtTe/vk+/UEdc51i50I33cR/7kFAYrv4BJUk+JcS484w68ej/qTD5J/E9ugMz21LvcujoI/gxrh3F9GcXzLk0w==" saltValue="erLaGSbhFpAKxYojS296Jg==" spinCount="100000" sheet="1" objects="1" scenarios="1"/>
  <mergeCells count="11">
    <mergeCell ref="D1:M5"/>
    <mergeCell ref="B14:E14"/>
    <mergeCell ref="A17:G17"/>
    <mergeCell ref="A18:B18"/>
    <mergeCell ref="D24:J24"/>
    <mergeCell ref="A7:M9"/>
    <mergeCell ref="B11:E11"/>
    <mergeCell ref="G11:M12"/>
    <mergeCell ref="B12:E12"/>
    <mergeCell ref="B15:E15"/>
    <mergeCell ref="B16:E16"/>
  </mergeCells>
  <conditionalFormatting sqref="K19">
    <cfRule type="expression" priority="1" stopIfTrue="1">
      <formula>$B$15="Select One"</formula>
    </cfRule>
    <cfRule type="expression" priority="2" stopIfTrue="1">
      <formula>$B$15="lender"</formula>
    </cfRule>
    <cfRule type="expression" priority="3" stopIfTrue="1">
      <formula>$I$23=0</formula>
    </cfRule>
    <cfRule type="cellIs" dxfId="1" priority="5" operator="lessThan">
      <formula>$I$23</formula>
    </cfRule>
    <cfRule type="cellIs" dxfId="0" priority="6" operator="greaterThan">
      <formula>$I$23</formula>
    </cfRule>
  </conditionalFormatting>
  <dataValidations count="3">
    <dataValidation type="list" allowBlank="1" showInputMessage="1" showErrorMessage="1" sqref="B14:E14" xr:uid="{00000000-0002-0000-0000-000000000000}">
      <formula1>"Select One,3-2-1 Buydown,2-1 Buydown,1-0 Buydown,1-1 Buydown"</formula1>
      <formula2>0</formula2>
    </dataValidation>
    <dataValidation type="list" allowBlank="1" showInputMessage="1" showErrorMessage="1" sqref="B15:E15" xr:uid="{1DA5AAF4-2F7E-4D0B-B78B-5C7307B9FB51}">
      <formula1>$P$1:$P$3</formula1>
    </dataValidation>
    <dataValidation type="list" allowBlank="1" showInputMessage="1" showErrorMessage="1" sqref="B16:E16" xr:uid="{1E0E7A0A-8ACD-4346-8AEE-BC71858E7843}">
      <formula1>"Select One, Purchase, Refinance"</formula1>
    </dataValidation>
  </dataValidations>
  <printOptions horizontalCentered="1"/>
  <pageMargins left="0.4" right="0.4" top="0.5" bottom="0.5" header="0.511811023622047" footer="0.511811023622047"/>
  <pageSetup fitToHeight="0" orientation="landscape" horizontalDpi="300" verticalDpi="300"/>
  <ignoredErrors>
    <ignoredError sqref="B27" formulaRange="1"/>
    <ignoredError sqref="D20" twoDigitTextYear="1"/>
  </ignoredErrors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 Buydown Calculator</vt:lpstr>
      <vt:lpstr>'Temp Buydown Calculator'!Print_Area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Dabkowski</dc:creator>
  <dc:description/>
  <cp:lastModifiedBy>Mike Dabkowski</cp:lastModifiedBy>
  <cp:revision>0</cp:revision>
  <dcterms:created xsi:type="dcterms:W3CDTF">2022-12-13T19:14:35Z</dcterms:created>
  <dcterms:modified xsi:type="dcterms:W3CDTF">2026-08-14T18:10:16Z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0x010100E4754219C2BC0C4AA8F65660EFAD58DB</vt:lpwstr>
  </property>
  <property fmtid="{D5CDD505-2E9C-101B-9397-08002B2CF9AE}" pid="3" name="MediaServiceImageTags">
    <vt:lpwstr/>
  </property>
</Properties>
</file>