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rstcolonymortgage.sharepoint.com/sites/PDTeam/Shared Documents/Calculators/"/>
    </mc:Choice>
  </mc:AlternateContent>
  <xr:revisionPtr revIDLastSave="0" documentId="8_{8A57B7D0-46C2-418C-BDB1-5B9C97E598AB}" xr6:coauthVersionLast="47" xr6:coauthVersionMax="47" xr10:uidLastSave="{00000000-0000-0000-0000-000000000000}"/>
  <bookViews>
    <workbookView xWindow="33675" yWindow="3945" windowWidth="21600" windowHeight="11385" xr2:uid="{3AB7EE1E-CC1B-4B8D-8ADC-24E01CE79E81}"/>
  </bookViews>
  <sheets>
    <sheet name="Sheet1" sheetId="1" r:id="rId1"/>
  </sheets>
  <definedNames>
    <definedName name="_xlnm.Print_Area" localSheetId="0">Sheet1!$A$1:$U$46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2" i="1" s="1"/>
  <c r="L24" i="1" s="1"/>
  <c r="L15" i="1"/>
  <c r="L16" i="1" s="1"/>
  <c r="L18" i="1" s="1"/>
  <c r="S15" i="1" s="1"/>
  <c r="G16" i="1"/>
  <c r="G17" i="1" s="1"/>
  <c r="G18" i="1" s="1"/>
  <c r="S14" i="1" s="1"/>
  <c r="L44" i="1"/>
  <c r="L37" i="1"/>
  <c r="L38" i="1"/>
  <c r="L39" i="1"/>
  <c r="L40" i="1"/>
  <c r="L36" i="1"/>
  <c r="I37" i="1"/>
  <c r="I38" i="1"/>
  <c r="I39" i="1"/>
  <c r="I40" i="1"/>
  <c r="I36" i="1"/>
  <c r="L32" i="1"/>
  <c r="G32" i="1"/>
  <c r="G22" i="1"/>
  <c r="G11" i="1"/>
  <c r="G12" i="1" s="1"/>
  <c r="S16" i="1" l="1" a="1"/>
  <c r="S16" i="1" s="1"/>
  <c r="I41" i="1"/>
  <c r="Q29" i="1" s="1"/>
  <c r="L41" i="1"/>
  <c r="Q36" i="1" s="1"/>
  <c r="G23" i="1"/>
  <c r="G24" i="1" s="1"/>
  <c r="Q41" i="1" l="1"/>
  <c r="S41" i="1"/>
  <c r="Q34" i="1"/>
  <c r="S34" i="1"/>
  <c r="G44" i="1"/>
  <c r="G4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<sst xmlns="http://schemas.openxmlformats.org/spreadsheetml/2006/main" count="79" uniqueCount="48">
  <si>
    <t>Net Income from the P&amp;L</t>
  </si>
  <si>
    <t xml:space="preserve">Percent of Ownership </t>
  </si>
  <si>
    <t>Total</t>
  </si>
  <si>
    <t>Bank Statements Deposits - MO 1</t>
  </si>
  <si>
    <t>Bank Statements Deposits - MO 2</t>
  </si>
  <si>
    <t>Gross Income from the P&amp;L</t>
  </si>
  <si>
    <t>Percent of Ownership</t>
  </si>
  <si>
    <t>Monthly Gross Income</t>
  </si>
  <si>
    <t xml:space="preserve">Monthly Bank Statement Income </t>
  </si>
  <si>
    <t>%</t>
  </si>
  <si>
    <t>Tolerance</t>
  </si>
  <si>
    <t>12 Months Income</t>
  </si>
  <si>
    <t>12 Months Average</t>
  </si>
  <si>
    <t>10% Expense Factor</t>
  </si>
  <si>
    <t>Total Qualifying Income</t>
  </si>
  <si>
    <t>Profit &amp; Loss</t>
  </si>
  <si>
    <t>Assets as Income</t>
  </si>
  <si>
    <t>Checking/Savings/Money Markets</t>
  </si>
  <si>
    <t>Account Balances</t>
  </si>
  <si>
    <t>Stocks/Bonds/Mutual Funds</t>
  </si>
  <si>
    <t xml:space="preserve">Retirement </t>
  </si>
  <si>
    <t xml:space="preserve">Total Eligible </t>
  </si>
  <si>
    <t>Down Payment</t>
  </si>
  <si>
    <t>Closing Costs</t>
  </si>
  <si>
    <t>Required Reserves</t>
  </si>
  <si>
    <t>Qualified Assets</t>
  </si>
  <si>
    <t>Qualifying Income</t>
  </si>
  <si>
    <t>AGE ≥ 59 1/2</t>
  </si>
  <si>
    <t>AGE &lt; 59 1/2</t>
  </si>
  <si>
    <t xml:space="preserve">Eligible Assets </t>
  </si>
  <si>
    <r>
      <t xml:space="preserve">AGE </t>
    </r>
    <r>
      <rPr>
        <b/>
        <sz val="11"/>
        <color theme="1"/>
        <rFont val="Aptos Narrow"/>
        <family val="2"/>
      </rPr>
      <t xml:space="preserve">≥ </t>
    </r>
    <r>
      <rPr>
        <b/>
        <sz val="11"/>
        <color theme="1"/>
        <rFont val="Aptos Narrow"/>
        <family val="2"/>
        <scheme val="minor"/>
      </rPr>
      <t>59 1/2</t>
    </r>
  </si>
  <si>
    <t>Eligible Assets</t>
  </si>
  <si>
    <t xml:space="preserve"> AGE &lt; 59 1/2</t>
  </si>
  <si>
    <t>Loan Amount</t>
  </si>
  <si>
    <t>1.5X</t>
  </si>
  <si>
    <t>$1MM</t>
  </si>
  <si>
    <t>Total Eligible Assets</t>
  </si>
  <si>
    <t>MINIMUM ASSETS TEST</t>
  </si>
  <si>
    <t>Sharp P&amp;L, 1099 and Assets as Income Calculators</t>
  </si>
  <si>
    <t>With Expense Factor</t>
  </si>
  <si>
    <t>Without Expense Factor</t>
  </si>
  <si>
    <t>Sharp S, N &amp; C</t>
  </si>
  <si>
    <t>Sharp I</t>
  </si>
  <si>
    <t xml:space="preserve">Standard expense factor of 10% or WVOE from employer stating the borrower is not required to pay un-reimbursed expenses. </t>
  </si>
  <si>
    <t xml:space="preserve">Monthly Income </t>
  </si>
  <si>
    <t xml:space="preserve">Monthly Gross Income </t>
  </si>
  <si>
    <t>Minimum Assets - Borrower must have the lesser of 1.5x the loan amount or $1.0MM</t>
  </si>
  <si>
    <t>Total deposits from the bank statements must be within 35% of the gross receipts on P/L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</si>
</sst>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</font>
    <font>
      <sz val="18"/>
      <color theme="1"/>
      <name val="ADLaM Display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53C96"/>
        <bgColor indexed="64"/>
      </patternFill>
    </fill>
    <fill>
      <patternFill patternType="solid">
        <fgColor rgb="FFDAD3ED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44" fontId="0" fillId="0" borderId="0" xfId="1" applyFont="1"/>
    <xf numFmtId="164" fontId="0" fillId="0" borderId="0" xfId="1" applyNumberFormat="1" applyFont="1"/>
    <xf numFmtId="9" fontId="0" fillId="0" borderId="0" xfId="2" applyFont="1"/>
    <xf numFmtId="0" fontId="0" fillId="0" borderId="0" xfId="0" applyAlignment="1">
      <alignment horizontal="center"/>
    </xf>
    <xf numFmtId="44" fontId="0" fillId="0" borderId="0" xfId="1" applyFont="1" applyBorder="1"/>
    <xf numFmtId="0" fontId="0" fillId="2" borderId="0" xfId="0" applyFill="1"/>
    <xf numFmtId="44" fontId="0" fillId="0" borderId="0" xfId="1" applyFont="1" applyFill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44" fontId="0" fillId="0" borderId="4" xfId="1" applyFont="1" applyBorder="1"/>
    <xf numFmtId="44" fontId="0" fillId="0" borderId="0" xfId="0" applyNumberFormat="1"/>
    <xf numFmtId="0" fontId="3" fillId="0" borderId="0" xfId="0" applyFont="1"/>
    <xf numFmtId="44" fontId="0" fillId="0" borderId="0" xfId="1" applyFont="1" applyFill="1" applyBorder="1"/>
    <xf numFmtId="44" fontId="3" fillId="0" borderId="0" xfId="0" applyNumberFormat="1" applyFont="1"/>
    <xf numFmtId="44" fontId="0" fillId="0" borderId="3" xfId="1" applyFont="1" applyFill="1" applyBorder="1"/>
    <xf numFmtId="44" fontId="3" fillId="0" borderId="3" xfId="0" applyNumberFormat="1" applyFont="1" applyBorder="1"/>
    <xf numFmtId="44" fontId="0" fillId="0" borderId="0" xfId="0" applyNumberFormat="1" applyAlignment="1">
      <alignment horizontal="center"/>
    </xf>
    <xf numFmtId="0" fontId="3" fillId="0" borderId="4" xfId="0" applyFont="1" applyBorder="1"/>
    <xf numFmtId="44" fontId="0" fillId="0" borderId="0" xfId="1" applyFont="1" applyFill="1" applyBorder="1" applyAlignment="1"/>
    <xf numFmtId="44" fontId="3" fillId="0" borderId="0" xfId="1" applyFont="1" applyFill="1" applyBorder="1"/>
    <xf numFmtId="0" fontId="0" fillId="0" borderId="8" xfId="0" applyBorder="1"/>
    <xf numFmtId="9" fontId="0" fillId="0" borderId="15" xfId="2" applyFont="1" applyBorder="1"/>
    <xf numFmtId="44" fontId="0" fillId="0" borderId="8" xfId="1" applyFont="1" applyBorder="1"/>
    <xf numFmtId="0" fontId="0" fillId="0" borderId="9" xfId="0" applyBorder="1"/>
    <xf numFmtId="44" fontId="0" fillId="0" borderId="9" xfId="1" applyFont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/>
    <xf numFmtId="44" fontId="0" fillId="5" borderId="0" xfId="1" applyFont="1" applyFill="1" applyBorder="1"/>
    <xf numFmtId="44" fontId="3" fillId="5" borderId="15" xfId="0" applyNumberFormat="1" applyFont="1" applyFill="1" applyBorder="1"/>
    <xf numFmtId="44" fontId="0" fillId="5" borderId="0" xfId="0" applyNumberFormat="1" applyFill="1"/>
    <xf numFmtId="164" fontId="0" fillId="2" borderId="5" xfId="1" applyNumberFormat="1" applyFont="1" applyFill="1" applyBorder="1" applyProtection="1">
      <protection locked="0"/>
    </xf>
    <xf numFmtId="9" fontId="0" fillId="2" borderId="16" xfId="2" applyFont="1" applyFill="1" applyBorder="1" applyProtection="1">
      <protection locked="0"/>
    </xf>
    <xf numFmtId="0" fontId="0" fillId="5" borderId="29" xfId="0" applyFill="1" applyBorder="1"/>
    <xf numFmtId="44" fontId="0" fillId="5" borderId="29" xfId="1" applyFont="1" applyFill="1" applyBorder="1"/>
    <xf numFmtId="0" fontId="3" fillId="5" borderId="28" xfId="0" applyFont="1" applyFill="1" applyBorder="1"/>
    <xf numFmtId="164" fontId="0" fillId="2" borderId="7" xfId="1" applyNumberFormat="1" applyFont="1" applyFill="1" applyBorder="1" applyProtection="1">
      <protection locked="0"/>
    </xf>
    <xf numFmtId="164" fontId="0" fillId="2" borderId="18" xfId="1" applyNumberFormat="1" applyFont="1" applyFill="1" applyBorder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4" fontId="0" fillId="2" borderId="9" xfId="1" applyNumberFormat="1" applyFont="1" applyFill="1" applyBorder="1" applyAlignment="1" applyProtection="1">
      <protection locked="0"/>
    </xf>
    <xf numFmtId="164" fontId="0" fillId="0" borderId="15" xfId="0" applyNumberFormat="1" applyBorder="1"/>
    <xf numFmtId="164" fontId="0" fillId="0" borderId="0" xfId="0" applyNumberFormat="1"/>
    <xf numFmtId="164" fontId="3" fillId="5" borderId="0" xfId="0" applyNumberFormat="1" applyFont="1" applyFill="1"/>
    <xf numFmtId="164" fontId="4" fillId="4" borderId="0" xfId="0" applyNumberFormat="1" applyFont="1" applyFill="1"/>
    <xf numFmtId="164" fontId="3" fillId="5" borderId="0" xfId="1" applyNumberFormat="1" applyFont="1" applyFill="1"/>
    <xf numFmtId="164" fontId="3" fillId="5" borderId="30" xfId="1" applyNumberFormat="1" applyFont="1" applyFill="1" applyBorder="1"/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164" fontId="3" fillId="5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2" applyFont="1" applyBorder="1" applyAlignment="1">
      <alignment horizontal="right"/>
    </xf>
    <xf numFmtId="164" fontId="0" fillId="2" borderId="16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44" fontId="3" fillId="5" borderId="15" xfId="0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right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8" xfId="1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 vertical="center" textRotation="90" wrapText="1"/>
    </xf>
    <xf numFmtId="0" fontId="8" fillId="5" borderId="0" xfId="0" applyFont="1" applyFill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textRotation="90" wrapText="1"/>
    </xf>
    <xf numFmtId="164" fontId="4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7" xfId="1" applyNumberFormat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44" fontId="0" fillId="2" borderId="32" xfId="1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44" fontId="0" fillId="2" borderId="19" xfId="1" applyFont="1" applyFill="1" applyBorder="1" applyAlignment="1" applyProtection="1">
      <alignment horizontal="center"/>
      <protection locked="0"/>
    </xf>
    <xf numFmtId="164" fontId="0" fillId="5" borderId="3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3" fillId="2" borderId="10" xfId="0" applyNumberFormat="1" applyFont="1" applyFill="1" applyBorder="1" applyAlignment="1">
      <alignment horizontal="center"/>
    </xf>
    <xf numFmtId="44" fontId="3" fillId="2" borderId="1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4" fillId="4" borderId="2" xfId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 applyProtection="1">
      <alignment horizontal="center"/>
    </xf>
    <xf numFmtId="0" fontId="8" fillId="5" borderId="4" xfId="0" applyFont="1" applyFill="1" applyBorder="1" applyAlignment="1">
      <alignment horizontal="center" vertical="center" textRotation="90"/>
    </xf>
    <xf numFmtId="0" fontId="8" fillId="5" borderId="0" xfId="0" applyFont="1" applyFill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26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4" fontId="2" fillId="4" borderId="15" xfId="0" applyNumberFormat="1" applyFont="1" applyFill="1" applyBorder="1" applyAlignment="1">
      <alignment horizontal="center"/>
    </xf>
    <xf numFmtId="44" fontId="2" fillId="4" borderId="20" xfId="0" applyNumberFormat="1" applyFont="1" applyFill="1" applyBorder="1" applyAlignment="1">
      <alignment horizontal="center"/>
    </xf>
    <xf numFmtId="44" fontId="0" fillId="2" borderId="31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44" fontId="0" fillId="2" borderId="25" xfId="1" applyFont="1" applyFill="1" applyBorder="1" applyAlignment="1" applyProtection="1">
      <alignment horizontal="center"/>
      <protection locked="0"/>
    </xf>
    <xf numFmtId="44" fontId="0" fillId="2" borderId="24" xfId="1" applyFont="1" applyFill="1" applyBorder="1" applyAlignment="1" applyProtection="1">
      <alignment horizontal="center"/>
      <protection locked="0"/>
    </xf>
    <xf numFmtId="44" fontId="0" fillId="2" borderId="21" xfId="1" applyFont="1" applyFill="1" applyBorder="1" applyAlignment="1" applyProtection="1">
      <alignment horizontal="center"/>
      <protection locked="0"/>
    </xf>
    <xf numFmtId="44" fontId="0" fillId="2" borderId="27" xfId="1" applyFont="1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/>
      <protection locked="0"/>
    </xf>
    <xf numFmtId="44" fontId="0" fillId="2" borderId="14" xfId="1" applyFont="1" applyFill="1" applyBorder="1" applyAlignment="1" applyProtection="1">
      <alignment horizontal="center"/>
      <protection locked="0"/>
    </xf>
    <xf numFmtId="44" fontId="2" fillId="4" borderId="23" xfId="0" applyNumberFormat="1" applyFont="1" applyFill="1" applyBorder="1" applyAlignment="1">
      <alignment horizontal="center"/>
    </xf>
    <xf numFmtId="44" fontId="2" fillId="4" borderId="22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9" fontId="0" fillId="0" borderId="0" xfId="2" applyFont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b/>
        <i val="0"/>
        <color theme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D3ED"/>
      <color rgb="FF553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101721</xdr:rowOff>
    </xdr:from>
    <xdr:to>
      <xdr:col>3</xdr:col>
      <xdr:colOff>447675</xdr:colOff>
      <xdr:row>6</xdr:row>
      <xdr:rowOff>8812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658BF-23EA-026D-36C6-0C67A99D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1" y="863721"/>
          <a:ext cx="1571624" cy="1050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6480-AEF8-4C46-89C8-3DB1A3D21C25}">
  <dimension ref="B3:T46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3.28515625" customWidth="1"/>
    <col min="6" max="6" width="6.42578125" style="1" customWidth="1"/>
    <col min="7" max="7" width="15.7109375" customWidth="1"/>
    <col min="8" max="8" width="2.42578125" customWidth="1"/>
    <col min="11" max="11" width="9.140625" customWidth="1"/>
    <col min="12" max="12" width="15.7109375" customWidth="1"/>
    <col min="13" max="13" width="2.5703125" customWidth="1"/>
    <col min="15" max="15" width="9.140625" customWidth="1"/>
    <col min="16" max="16" width="10.5703125" bestFit="1" customWidth="1"/>
    <col min="17" max="17" width="3.42578125" customWidth="1"/>
    <col min="18" max="18" width="15.7109375" customWidth="1"/>
  </cols>
  <sheetData>
    <row r="3" spans="2:20" x14ac:dyDescent="0.25">
      <c r="G3" s="67" t="s">
        <v>38</v>
      </c>
      <c r="H3" s="67"/>
      <c r="I3" s="67"/>
      <c r="J3" s="67"/>
      <c r="K3" s="67"/>
      <c r="L3" s="67"/>
      <c r="M3" s="67"/>
      <c r="N3" s="67"/>
      <c r="O3" s="67"/>
      <c r="P3" s="67"/>
    </row>
    <row r="4" spans="2:20" x14ac:dyDescent="0.25"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2:20" x14ac:dyDescent="0.25">
      <c r="G5" s="67"/>
      <c r="H5" s="67"/>
      <c r="I5" s="67"/>
      <c r="J5" s="67"/>
      <c r="K5" s="67"/>
      <c r="L5" s="67"/>
      <c r="M5" s="67"/>
      <c r="N5" s="67"/>
      <c r="O5" s="67"/>
      <c r="P5" s="67"/>
    </row>
    <row r="7" spans="2:20" ht="15.75" thickBot="1" x14ac:dyDescent="0.3"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ht="15" customHeight="1" x14ac:dyDescent="0.25">
      <c r="B8" s="99" t="s">
        <v>15</v>
      </c>
      <c r="F8" s="5"/>
    </row>
    <row r="9" spans="2:20" x14ac:dyDescent="0.25">
      <c r="B9" s="100"/>
      <c r="C9" s="13" t="s">
        <v>0</v>
      </c>
      <c r="G9" s="33">
        <v>207243</v>
      </c>
      <c r="H9" s="22"/>
    </row>
    <row r="10" spans="2:20" x14ac:dyDescent="0.25">
      <c r="B10" s="100"/>
      <c r="C10" s="13" t="s">
        <v>1</v>
      </c>
      <c r="G10" s="34">
        <v>1</v>
      </c>
      <c r="H10" s="22"/>
    </row>
    <row r="11" spans="2:20" ht="15.75" thickBot="1" x14ac:dyDescent="0.3">
      <c r="B11" s="100"/>
      <c r="D11" s="102" t="s">
        <v>2</v>
      </c>
      <c r="E11" s="102"/>
      <c r="G11" s="2">
        <f>G9*G10</f>
        <v>207243</v>
      </c>
      <c r="O11" s="54" t="s">
        <v>47</v>
      </c>
      <c r="P11" s="55"/>
      <c r="Q11" s="55"/>
      <c r="R11" s="55"/>
      <c r="S11" s="55"/>
      <c r="T11" s="56"/>
    </row>
    <row r="12" spans="2:20" ht="15.75" thickBot="1" x14ac:dyDescent="0.3">
      <c r="B12" s="100"/>
      <c r="C12" s="37" t="s">
        <v>26</v>
      </c>
      <c r="D12" s="35"/>
      <c r="E12" s="35"/>
      <c r="F12" s="36"/>
      <c r="G12" s="47">
        <f>G11/12</f>
        <v>17270.25</v>
      </c>
      <c r="O12" s="57"/>
      <c r="P12" s="58"/>
      <c r="Q12" s="58"/>
      <c r="R12" s="58"/>
      <c r="S12" s="58"/>
      <c r="T12" s="59"/>
    </row>
    <row r="13" spans="2:20" ht="15" customHeight="1" x14ac:dyDescent="0.25">
      <c r="B13" s="100"/>
      <c r="F13" s="5"/>
    </row>
    <row r="14" spans="2:20" x14ac:dyDescent="0.25">
      <c r="B14" s="100"/>
      <c r="C14" s="13" t="s">
        <v>3</v>
      </c>
      <c r="F14"/>
      <c r="G14" s="33">
        <v>5000</v>
      </c>
      <c r="H14" s="24"/>
      <c r="I14" s="13" t="s">
        <v>5</v>
      </c>
      <c r="K14" s="25"/>
      <c r="L14" s="65">
        <v>613325</v>
      </c>
      <c r="M14" s="66"/>
      <c r="O14" s="13" t="s">
        <v>8</v>
      </c>
      <c r="S14" s="63">
        <f>G18</f>
        <v>4500</v>
      </c>
      <c r="T14" s="63"/>
    </row>
    <row r="15" spans="2:20" x14ac:dyDescent="0.25">
      <c r="B15" s="100"/>
      <c r="C15" s="13" t="s">
        <v>4</v>
      </c>
      <c r="F15"/>
      <c r="G15" s="33">
        <v>4000</v>
      </c>
      <c r="H15" s="24"/>
      <c r="I15" s="13" t="s">
        <v>6</v>
      </c>
      <c r="L15" s="64">
        <f>G10</f>
        <v>1</v>
      </c>
      <c r="M15" s="64"/>
      <c r="O15" s="13" t="s">
        <v>7</v>
      </c>
      <c r="S15" s="63">
        <f>L18</f>
        <v>51110.416666666664</v>
      </c>
      <c r="T15" s="63"/>
    </row>
    <row r="16" spans="2:20" x14ac:dyDescent="0.25">
      <c r="B16" s="100"/>
      <c r="C16" t="s">
        <v>6</v>
      </c>
      <c r="F16"/>
      <c r="G16" s="23">
        <f>G10</f>
        <v>1</v>
      </c>
      <c r="H16" s="3"/>
      <c r="J16" s="102" t="s">
        <v>2</v>
      </c>
      <c r="K16" s="102"/>
      <c r="L16" s="63">
        <f>L14/L15</f>
        <v>613325</v>
      </c>
      <c r="M16" s="63"/>
      <c r="O16" s="27" t="s">
        <v>10</v>
      </c>
      <c r="P16" s="27"/>
      <c r="R16" s="28" t="s">
        <v>9</v>
      </c>
      <c r="S16" s="128" cm="1">
        <f t="array" ref="S16">MIN((S14:S15)/MAX(S14:S15))</f>
        <v>8.8044674520034241E-2</v>
      </c>
      <c r="T16" s="128"/>
    </row>
    <row r="17" spans="2:20" x14ac:dyDescent="0.25">
      <c r="B17" s="100"/>
      <c r="E17" s="102" t="s">
        <v>2</v>
      </c>
      <c r="F17" s="102"/>
      <c r="G17" s="2">
        <f>G14+G15/G16</f>
        <v>9000</v>
      </c>
      <c r="H17" s="1"/>
      <c r="I17" s="6"/>
      <c r="J17" s="6"/>
      <c r="K17" s="6"/>
      <c r="L17" s="62"/>
      <c r="M17" s="62"/>
      <c r="R17" s="3"/>
    </row>
    <row r="18" spans="2:20" x14ac:dyDescent="0.25">
      <c r="B18" s="100"/>
      <c r="C18" s="29" t="s">
        <v>44</v>
      </c>
      <c r="D18" s="29"/>
      <c r="E18" s="29"/>
      <c r="F18" s="29"/>
      <c r="G18" s="46">
        <f>G17/2</f>
        <v>4500</v>
      </c>
      <c r="H18" s="7"/>
      <c r="I18" s="29" t="s">
        <v>45</v>
      </c>
      <c r="J18" s="29"/>
      <c r="K18" s="29"/>
      <c r="L18" s="61">
        <f>L16/12</f>
        <v>51110.416666666664</v>
      </c>
      <c r="M18" s="61"/>
      <c r="P18" s="1"/>
    </row>
    <row r="19" spans="2:20" ht="15.75" thickBot="1" x14ac:dyDescent="0.3">
      <c r="B19" s="101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ht="15" customHeight="1" x14ac:dyDescent="0.25">
      <c r="B20" s="99">
        <v>1099</v>
      </c>
      <c r="C20" s="60" t="s">
        <v>39</v>
      </c>
      <c r="D20" s="60"/>
      <c r="E20" s="60"/>
      <c r="F20" s="60"/>
      <c r="G20" s="60"/>
      <c r="H20" s="10"/>
      <c r="I20" s="60" t="s">
        <v>40</v>
      </c>
      <c r="J20" s="60"/>
      <c r="K20" s="60"/>
      <c r="L20" s="60"/>
      <c r="M20" s="10"/>
      <c r="N20" s="10"/>
      <c r="O20" s="60"/>
      <c r="P20" s="60"/>
      <c r="Q20" s="60"/>
      <c r="R20" s="60"/>
      <c r="S20" s="60"/>
    </row>
    <row r="21" spans="2:20" x14ac:dyDescent="0.25">
      <c r="B21" s="100"/>
      <c r="C21" s="13" t="s">
        <v>11</v>
      </c>
      <c r="F21" s="26"/>
      <c r="G21" s="33">
        <v>75000</v>
      </c>
      <c r="I21" s="13" t="s">
        <v>11</v>
      </c>
      <c r="L21" s="98">
        <f>G21</f>
        <v>75000</v>
      </c>
      <c r="M21" s="98"/>
      <c r="O21" s="54" t="s">
        <v>43</v>
      </c>
      <c r="P21" s="55"/>
      <c r="Q21" s="55"/>
      <c r="R21" s="55"/>
      <c r="S21" s="55"/>
      <c r="T21" s="56"/>
    </row>
    <row r="22" spans="2:20" x14ac:dyDescent="0.25">
      <c r="B22" s="100"/>
      <c r="C22" t="s">
        <v>12</v>
      </c>
      <c r="F22" s="5"/>
      <c r="G22" s="42">
        <f>G21/12</f>
        <v>6250</v>
      </c>
      <c r="I22" t="s">
        <v>12</v>
      </c>
      <c r="L22" s="123">
        <f>L21/12</f>
        <v>6250</v>
      </c>
      <c r="M22" s="123"/>
      <c r="O22" s="125"/>
      <c r="P22" s="126"/>
      <c r="Q22" s="126"/>
      <c r="R22" s="126"/>
      <c r="S22" s="126"/>
      <c r="T22" s="127"/>
    </row>
    <row r="23" spans="2:20" x14ac:dyDescent="0.25">
      <c r="B23" s="100"/>
      <c r="C23" t="s">
        <v>13</v>
      </c>
      <c r="F23" s="5"/>
      <c r="G23" s="43">
        <f>G22*10%</f>
        <v>625</v>
      </c>
      <c r="L23" s="123"/>
      <c r="M23" s="123"/>
      <c r="O23" s="57"/>
      <c r="P23" s="58"/>
      <c r="Q23" s="58"/>
      <c r="R23" s="58"/>
      <c r="S23" s="58"/>
      <c r="T23" s="59"/>
    </row>
    <row r="24" spans="2:20" x14ac:dyDescent="0.25">
      <c r="B24" s="100"/>
      <c r="C24" s="29" t="s">
        <v>14</v>
      </c>
      <c r="D24" s="29"/>
      <c r="E24" s="29"/>
      <c r="F24" s="30"/>
      <c r="G24" s="44">
        <f>G22-G23</f>
        <v>5625</v>
      </c>
      <c r="I24" s="29" t="s">
        <v>14</v>
      </c>
      <c r="J24" s="29"/>
      <c r="K24" s="29"/>
      <c r="L24" s="124">
        <f>L22-L23</f>
        <v>6250</v>
      </c>
      <c r="M24" s="124"/>
    </row>
    <row r="25" spans="2:20" ht="15.75" thickBot="1" x14ac:dyDescent="0.3">
      <c r="B25" s="101"/>
      <c r="C25" s="8"/>
      <c r="D25" s="8"/>
      <c r="E25" s="8"/>
      <c r="F25" s="16"/>
      <c r="G25" s="1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ht="15" customHeight="1" x14ac:dyDescent="0.25">
      <c r="B26" s="72" t="s">
        <v>16</v>
      </c>
      <c r="C26" s="19" t="s">
        <v>18</v>
      </c>
      <c r="D26" s="10"/>
      <c r="E26" s="10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2:20" ht="15.75" thickBot="1" x14ac:dyDescent="0.3">
      <c r="B27" s="73"/>
      <c r="C27" s="13" t="s">
        <v>17</v>
      </c>
      <c r="F27" s="26"/>
      <c r="G27" s="38">
        <v>10000</v>
      </c>
      <c r="I27" s="13" t="s">
        <v>19</v>
      </c>
      <c r="K27" s="25"/>
      <c r="L27" s="77">
        <v>45000</v>
      </c>
      <c r="M27" s="78"/>
      <c r="O27" s="122"/>
      <c r="P27" s="122"/>
      <c r="Q27" s="122"/>
      <c r="R27" s="122"/>
      <c r="S27" s="122"/>
    </row>
    <row r="28" spans="2:20" x14ac:dyDescent="0.25">
      <c r="B28" s="73"/>
      <c r="C28" s="13" t="s">
        <v>17</v>
      </c>
      <c r="F28" s="26"/>
      <c r="G28" s="38">
        <v>50000</v>
      </c>
      <c r="I28" s="13" t="s">
        <v>19</v>
      </c>
      <c r="K28" s="25"/>
      <c r="L28" s="65">
        <v>5000</v>
      </c>
      <c r="M28" s="66"/>
      <c r="O28" s="105" t="s">
        <v>27</v>
      </c>
      <c r="P28" s="106"/>
      <c r="Q28" s="106"/>
      <c r="R28" s="106"/>
      <c r="S28" s="106"/>
      <c r="T28" s="107"/>
    </row>
    <row r="29" spans="2:20" ht="15.75" thickBot="1" x14ac:dyDescent="0.3">
      <c r="B29" s="73"/>
      <c r="C29" s="13" t="s">
        <v>17</v>
      </c>
      <c r="F29" s="26"/>
      <c r="G29" s="38">
        <v>10000</v>
      </c>
      <c r="I29" s="13" t="s">
        <v>19</v>
      </c>
      <c r="K29" s="25"/>
      <c r="L29" s="65">
        <v>0</v>
      </c>
      <c r="M29" s="66"/>
      <c r="O29" s="103" t="s">
        <v>25</v>
      </c>
      <c r="P29" s="104"/>
      <c r="Q29" s="108">
        <f>G32+L32+I41</f>
        <v>945000</v>
      </c>
      <c r="R29" s="108"/>
      <c r="S29" s="108"/>
      <c r="T29" s="109"/>
    </row>
    <row r="30" spans="2:20" x14ac:dyDescent="0.25">
      <c r="B30" s="73"/>
      <c r="C30" s="13" t="s">
        <v>17</v>
      </c>
      <c r="F30" s="26"/>
      <c r="G30" s="38"/>
      <c r="I30" s="13" t="s">
        <v>19</v>
      </c>
      <c r="K30" s="25"/>
      <c r="L30" s="65">
        <v>0</v>
      </c>
      <c r="M30" s="66"/>
      <c r="O30" s="94" t="s">
        <v>22</v>
      </c>
      <c r="P30" s="95"/>
      <c r="Q30" s="110">
        <v>2000</v>
      </c>
      <c r="R30" s="111"/>
      <c r="S30" s="111"/>
      <c r="T30" s="112"/>
    </row>
    <row r="31" spans="2:20" x14ac:dyDescent="0.25">
      <c r="B31" s="73"/>
      <c r="C31" s="13" t="s">
        <v>17</v>
      </c>
      <c r="F31" s="26"/>
      <c r="G31" s="39"/>
      <c r="I31" s="13" t="s">
        <v>19</v>
      </c>
      <c r="K31" s="25"/>
      <c r="L31" s="65">
        <v>0</v>
      </c>
      <c r="M31" s="66"/>
      <c r="O31" s="94" t="s">
        <v>23</v>
      </c>
      <c r="P31" s="95"/>
      <c r="Q31" s="113">
        <v>1000</v>
      </c>
      <c r="R31" s="113"/>
      <c r="S31" s="113"/>
      <c r="T31" s="114"/>
    </row>
    <row r="32" spans="2:20" ht="15.75" thickBot="1" x14ac:dyDescent="0.3">
      <c r="B32" s="73"/>
      <c r="C32" s="29" t="s">
        <v>21</v>
      </c>
      <c r="D32" s="29"/>
      <c r="E32" s="29"/>
      <c r="F32" s="30"/>
      <c r="G32" s="31">
        <f>SUM(G27:G31)</f>
        <v>70000</v>
      </c>
      <c r="I32" s="29" t="s">
        <v>21</v>
      </c>
      <c r="J32" s="29"/>
      <c r="K32" s="29"/>
      <c r="L32" s="68">
        <f>SUM(L27:L31)*70%</f>
        <v>35000</v>
      </c>
      <c r="M32" s="68"/>
      <c r="O32" s="94" t="s">
        <v>24</v>
      </c>
      <c r="P32" s="95"/>
      <c r="Q32" s="115">
        <v>1000</v>
      </c>
      <c r="R32" s="116"/>
      <c r="S32" s="116"/>
      <c r="T32" s="117"/>
    </row>
    <row r="33" spans="2:20" ht="15.75" thickBot="1" x14ac:dyDescent="0.3">
      <c r="B33" s="73"/>
      <c r="F33" s="14"/>
      <c r="G33" s="12"/>
      <c r="L33" s="12"/>
      <c r="O33" s="135" t="s">
        <v>41</v>
      </c>
      <c r="P33" s="136"/>
      <c r="Q33" s="136"/>
      <c r="R33" s="136"/>
      <c r="S33" s="131" t="s">
        <v>42</v>
      </c>
      <c r="T33" s="132"/>
    </row>
    <row r="34" spans="2:20" ht="15.75" thickBot="1" x14ac:dyDescent="0.3">
      <c r="B34" s="73"/>
      <c r="F34" s="14"/>
      <c r="G34" s="12"/>
      <c r="I34" s="88" t="s">
        <v>29</v>
      </c>
      <c r="J34" s="89"/>
      <c r="L34" s="92" t="s">
        <v>31</v>
      </c>
      <c r="M34" s="93"/>
      <c r="O34" s="120" t="s">
        <v>26</v>
      </c>
      <c r="P34" s="121"/>
      <c r="Q34" s="86">
        <f>(Q29-Q30-Q31-Q32)/84</f>
        <v>11202.380952380952</v>
      </c>
      <c r="R34" s="87"/>
      <c r="S34" s="133">
        <f>(Q29-Q30-Q31-Q32)/60</f>
        <v>15683.333333333334</v>
      </c>
      <c r="T34" s="134"/>
    </row>
    <row r="35" spans="2:20" x14ac:dyDescent="0.25">
      <c r="B35" s="73"/>
      <c r="C35" s="13" t="s">
        <v>18</v>
      </c>
      <c r="F35" s="5"/>
      <c r="I35" s="90" t="s">
        <v>30</v>
      </c>
      <c r="J35" s="91"/>
      <c r="K35" s="13"/>
      <c r="L35" s="90" t="s">
        <v>32</v>
      </c>
      <c r="M35" s="91"/>
      <c r="N35" s="13"/>
      <c r="O35" s="105" t="s">
        <v>28</v>
      </c>
      <c r="P35" s="106"/>
      <c r="Q35" s="106"/>
      <c r="R35" s="106"/>
      <c r="S35" s="106"/>
      <c r="T35" s="107"/>
    </row>
    <row r="36" spans="2:20" ht="15.75" thickBot="1" x14ac:dyDescent="0.3">
      <c r="B36" s="73"/>
      <c r="C36" s="13" t="s">
        <v>20</v>
      </c>
      <c r="F36" s="26"/>
      <c r="G36" s="40">
        <v>1000000</v>
      </c>
      <c r="H36" s="20"/>
      <c r="I36" s="96">
        <f>G36*70%</f>
        <v>700000</v>
      </c>
      <c r="J36" s="97"/>
      <c r="L36" s="96">
        <f>G36*60%</f>
        <v>600000</v>
      </c>
      <c r="M36" s="97"/>
      <c r="O36" s="103" t="s">
        <v>25</v>
      </c>
      <c r="P36" s="104"/>
      <c r="Q36" s="118">
        <f>G32+L32+L41</f>
        <v>825000</v>
      </c>
      <c r="R36" s="118"/>
      <c r="S36" s="118"/>
      <c r="T36" s="119"/>
    </row>
    <row r="37" spans="2:20" x14ac:dyDescent="0.25">
      <c r="B37" s="73"/>
      <c r="C37" s="13" t="s">
        <v>20</v>
      </c>
      <c r="F37" s="26"/>
      <c r="G37" s="41">
        <v>200000</v>
      </c>
      <c r="H37" s="20"/>
      <c r="I37" s="96">
        <f t="shared" ref="I37:I40" si="0">G37*70%</f>
        <v>140000</v>
      </c>
      <c r="J37" s="97"/>
      <c r="L37" s="96">
        <f t="shared" ref="L37:L40" si="1">G37*60%</f>
        <v>120000</v>
      </c>
      <c r="M37" s="97"/>
      <c r="O37" s="94" t="s">
        <v>22</v>
      </c>
      <c r="P37" s="95"/>
      <c r="Q37" s="83">
        <v>2000</v>
      </c>
      <c r="R37" s="84"/>
      <c r="S37" s="84"/>
      <c r="T37" s="85"/>
    </row>
    <row r="38" spans="2:20" x14ac:dyDescent="0.25">
      <c r="B38" s="73"/>
      <c r="C38" s="13" t="s">
        <v>20</v>
      </c>
      <c r="F38" s="26"/>
      <c r="G38" s="40">
        <v>0</v>
      </c>
      <c r="H38" s="20"/>
      <c r="I38" s="96">
        <f t="shared" si="0"/>
        <v>0</v>
      </c>
      <c r="J38" s="97"/>
      <c r="L38" s="96">
        <f t="shared" si="1"/>
        <v>0</v>
      </c>
      <c r="M38" s="97"/>
      <c r="O38" s="94" t="s">
        <v>23</v>
      </c>
      <c r="P38" s="95"/>
      <c r="Q38" s="70">
        <v>1000</v>
      </c>
      <c r="R38" s="113"/>
      <c r="S38" s="113"/>
      <c r="T38" s="114"/>
    </row>
    <row r="39" spans="2:20" ht="15.75" thickBot="1" x14ac:dyDescent="0.3">
      <c r="B39" s="73"/>
      <c r="C39" s="13" t="s">
        <v>20</v>
      </c>
      <c r="F39" s="26"/>
      <c r="G39" s="41">
        <v>0</v>
      </c>
      <c r="H39" s="20"/>
      <c r="I39" s="96">
        <f t="shared" si="0"/>
        <v>0</v>
      </c>
      <c r="J39" s="97"/>
      <c r="L39" s="96">
        <f t="shared" si="1"/>
        <v>0</v>
      </c>
      <c r="M39" s="97"/>
      <c r="O39" s="94" t="s">
        <v>24</v>
      </c>
      <c r="P39" s="95"/>
      <c r="Q39" s="115">
        <v>1000</v>
      </c>
      <c r="R39" s="116"/>
      <c r="S39" s="116"/>
      <c r="T39" s="117"/>
    </row>
    <row r="40" spans="2:20" x14ac:dyDescent="0.25">
      <c r="B40" s="73"/>
      <c r="C40" s="13" t="s">
        <v>20</v>
      </c>
      <c r="F40" s="26"/>
      <c r="G40" s="40">
        <v>0</v>
      </c>
      <c r="H40" s="20"/>
      <c r="I40" s="96">
        <f t="shared" si="0"/>
        <v>0</v>
      </c>
      <c r="J40" s="97"/>
      <c r="L40" s="96">
        <f t="shared" si="1"/>
        <v>0</v>
      </c>
      <c r="M40" s="97"/>
      <c r="O40" s="129" t="s">
        <v>41</v>
      </c>
      <c r="P40" s="130"/>
      <c r="Q40" s="131"/>
      <c r="R40" s="131"/>
      <c r="S40" s="131" t="s">
        <v>42</v>
      </c>
      <c r="T40" s="132"/>
    </row>
    <row r="41" spans="2:20" ht="15.75" thickBot="1" x14ac:dyDescent="0.3">
      <c r="B41" s="73"/>
      <c r="C41" s="29" t="s">
        <v>21</v>
      </c>
      <c r="D41" s="29"/>
      <c r="E41" s="29"/>
      <c r="F41" s="30"/>
      <c r="G41" s="32"/>
      <c r="I41" s="81">
        <f>SUM(I36:J40)</f>
        <v>840000</v>
      </c>
      <c r="J41" s="82"/>
      <c r="L41" s="81">
        <f>SUM(L36:M40)</f>
        <v>720000</v>
      </c>
      <c r="M41" s="82"/>
      <c r="N41" s="4"/>
      <c r="O41" s="79" t="s">
        <v>26</v>
      </c>
      <c r="P41" s="80"/>
      <c r="Q41" s="86">
        <f>(Q36-Q37-Q38-Q39)/84</f>
        <v>9773.8095238095229</v>
      </c>
      <c r="R41" s="87"/>
      <c r="S41" s="86">
        <f>(Q36-Q37-Q38-Q39)/60</f>
        <v>13683.333333333334</v>
      </c>
      <c r="T41" s="87"/>
    </row>
    <row r="42" spans="2:20" x14ac:dyDescent="0.25">
      <c r="B42" s="73"/>
      <c r="C42" s="13" t="s">
        <v>37</v>
      </c>
      <c r="D42" s="13"/>
      <c r="E42" s="13"/>
      <c r="F42" s="21"/>
      <c r="G42" s="15"/>
      <c r="I42" s="18"/>
      <c r="J42" s="4"/>
      <c r="L42" s="18"/>
      <c r="M42" s="4"/>
      <c r="Q42" s="10"/>
      <c r="R42" s="10"/>
      <c r="S42" s="10"/>
      <c r="T42" s="10"/>
    </row>
    <row r="43" spans="2:20" x14ac:dyDescent="0.25">
      <c r="B43" s="73"/>
      <c r="C43" t="s">
        <v>36</v>
      </c>
      <c r="F43" s="5"/>
      <c r="I43" s="13" t="s">
        <v>33</v>
      </c>
      <c r="L43" s="70">
        <v>850000</v>
      </c>
      <c r="M43" s="71"/>
      <c r="O43" s="48" t="s">
        <v>46</v>
      </c>
      <c r="P43" s="49"/>
      <c r="Q43" s="49"/>
      <c r="R43" s="49"/>
      <c r="S43" s="49"/>
      <c r="T43" s="50"/>
    </row>
    <row r="44" spans="2:20" x14ac:dyDescent="0.25">
      <c r="B44" s="73"/>
      <c r="C44" s="76" t="s">
        <v>27</v>
      </c>
      <c r="D44" s="76"/>
      <c r="F44" s="5"/>
      <c r="G44" s="45">
        <f>G32+L32+I41</f>
        <v>945000</v>
      </c>
      <c r="I44" t="s">
        <v>34</v>
      </c>
      <c r="L44" s="75">
        <f>L43*1.5</f>
        <v>1275000</v>
      </c>
      <c r="M44" s="75"/>
      <c r="O44" s="51"/>
      <c r="P44" s="52"/>
      <c r="Q44" s="52"/>
      <c r="R44" s="52"/>
      <c r="S44" s="52"/>
      <c r="T44" s="53"/>
    </row>
    <row r="45" spans="2:20" x14ac:dyDescent="0.25">
      <c r="B45" s="73"/>
      <c r="C45" s="76" t="s">
        <v>28</v>
      </c>
      <c r="D45" s="76"/>
      <c r="E45" s="13"/>
      <c r="F45" s="13"/>
      <c r="G45" s="45">
        <f>G32+L32+L41</f>
        <v>825000</v>
      </c>
      <c r="I45" t="s">
        <v>35</v>
      </c>
      <c r="L45" s="69">
        <v>1000000</v>
      </c>
      <c r="M45" s="69"/>
    </row>
    <row r="46" spans="2:20" ht="15.75" thickBot="1" x14ac:dyDescent="0.3">
      <c r="B46" s="74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sheetProtection algorithmName="SHA-512" hashValue="SyutBtYd5Ofbn+gjsYfQOZGqzxchDD41PxyHECuOiPOB0n3W3zixCZMy0dmh/HpKzv84vE9NgiNEbItEZ1yxcw==" saltValue="jubEoHokeLK15D16u0Jymg==" spinCount="100000" sheet="1" objects="1" scenarios="1" selectLockedCells="1"/>
  <mergeCells count="81">
    <mergeCell ref="O21:T23"/>
    <mergeCell ref="S41:T41"/>
    <mergeCell ref="S14:T14"/>
    <mergeCell ref="S15:T15"/>
    <mergeCell ref="S16:T16"/>
    <mergeCell ref="Q38:T38"/>
    <mergeCell ref="Q39:T39"/>
    <mergeCell ref="O40:R40"/>
    <mergeCell ref="S40:T40"/>
    <mergeCell ref="S34:T34"/>
    <mergeCell ref="S33:T33"/>
    <mergeCell ref="O35:T35"/>
    <mergeCell ref="O37:P37"/>
    <mergeCell ref="O33:R33"/>
    <mergeCell ref="O29:P29"/>
    <mergeCell ref="O30:P30"/>
    <mergeCell ref="Q36:T36"/>
    <mergeCell ref="O32:P32"/>
    <mergeCell ref="O34:P34"/>
    <mergeCell ref="Q34:R34"/>
    <mergeCell ref="O27:S27"/>
    <mergeCell ref="O31:P31"/>
    <mergeCell ref="C20:G20"/>
    <mergeCell ref="I20:L20"/>
    <mergeCell ref="L21:M21"/>
    <mergeCell ref="B20:B25"/>
    <mergeCell ref="B8:B19"/>
    <mergeCell ref="D11:E11"/>
    <mergeCell ref="E17:F17"/>
    <mergeCell ref="J16:K16"/>
    <mergeCell ref="L22:M22"/>
    <mergeCell ref="L24:M24"/>
    <mergeCell ref="L23:M23"/>
    <mergeCell ref="I40:J40"/>
    <mergeCell ref="L36:M36"/>
    <mergeCell ref="L37:M37"/>
    <mergeCell ref="L38:M38"/>
    <mergeCell ref="L39:M39"/>
    <mergeCell ref="L40:M40"/>
    <mergeCell ref="I36:J36"/>
    <mergeCell ref="I37:J37"/>
    <mergeCell ref="I38:J38"/>
    <mergeCell ref="I39:J39"/>
    <mergeCell ref="I34:J34"/>
    <mergeCell ref="I35:J35"/>
    <mergeCell ref="L35:M35"/>
    <mergeCell ref="L34:M34"/>
    <mergeCell ref="O38:P38"/>
    <mergeCell ref="O36:P36"/>
    <mergeCell ref="G3:P5"/>
    <mergeCell ref="L32:M32"/>
    <mergeCell ref="L45:M45"/>
    <mergeCell ref="L43:M43"/>
    <mergeCell ref="B26:B46"/>
    <mergeCell ref="L44:M44"/>
    <mergeCell ref="C44:D44"/>
    <mergeCell ref="C45:D45"/>
    <mergeCell ref="L27:M27"/>
    <mergeCell ref="L28:M28"/>
    <mergeCell ref="L29:M29"/>
    <mergeCell ref="L30:M30"/>
    <mergeCell ref="L31:M31"/>
    <mergeCell ref="O41:P41"/>
    <mergeCell ref="I41:J41"/>
    <mergeCell ref="L41:M41"/>
    <mergeCell ref="O43:T44"/>
    <mergeCell ref="O11:T12"/>
    <mergeCell ref="O20:S20"/>
    <mergeCell ref="L18:M18"/>
    <mergeCell ref="L17:M17"/>
    <mergeCell ref="L16:M16"/>
    <mergeCell ref="L15:M15"/>
    <mergeCell ref="L14:M14"/>
    <mergeCell ref="Q37:T37"/>
    <mergeCell ref="Q41:R41"/>
    <mergeCell ref="O39:P39"/>
    <mergeCell ref="O28:T28"/>
    <mergeCell ref="Q29:T29"/>
    <mergeCell ref="Q30:T30"/>
    <mergeCell ref="Q31:T31"/>
    <mergeCell ref="Q32:T32"/>
  </mergeCells>
  <phoneticPr fontId="5" type="noConversion"/>
  <conditionalFormatting sqref="S16">
    <cfRule type="cellIs" dxfId="1" priority="1" operator="greaterThan">
      <formula>0.35</formula>
    </cfRule>
    <cfRule type="cellIs" dxfId="0" priority="2" operator="between">
      <formula>0</formula>
      <formula>35</formula>
    </cfRule>
  </conditionalFormatting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5862ba85-137b-4a6e-97c0-07c4bb99b2ec" xsi:nil="true"/>
    <lcf76f155ced4ddcb4097134ff3c332f xmlns="5862ba85-137b-4a6e-97c0-07c4bb99b2ec">
      <Terms xmlns="http://schemas.microsoft.com/office/infopath/2007/PartnerControls"/>
    </lcf76f155ced4ddcb4097134ff3c332f>
    <MigrationWizIdVersion xmlns="5862ba85-137b-4a6e-97c0-07c4bb99b2ec" xsi:nil="true"/>
    <TaxCatchAll xmlns="ba8cbb3c-b59f-4973-ad8c-f07b5748f78f" xsi:nil="true"/>
    <MigrationWizIdDocumentLibraryPermissions xmlns="5862ba85-137b-4a6e-97c0-07c4bb99b2ec" xsi:nil="true"/>
    <MigrationWizIdSecurityGroups xmlns="5862ba85-137b-4a6e-97c0-07c4bb99b2ec" xsi:nil="true"/>
    <MigrationWizIdPermissionLevels xmlns="5862ba85-137b-4a6e-97c0-07c4bb99b2ec" xsi:nil="true"/>
    <lcf76f155ced4ddcb4097134ff3c332f0 xmlns="5862ba85-137b-4a6e-97c0-07c4bb99b2ec" xsi:nil="true"/>
    <lcf76f155ced4ddcb4097134ff3c332f1 xmlns="5862ba85-137b-4a6e-97c0-07c4bb99b2ec" xsi:nil="true"/>
    <MigrationWizIdPermissions xmlns="5862ba85-137b-4a6e-97c0-07c4bb99b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54219C2BC0C4AA8F65660EFAD58DB" ma:contentTypeVersion="22" ma:contentTypeDescription="Create a new document." ma:contentTypeScope="" ma:versionID="f97a190d54db34c6313fc8998644ee22">
  <xsd:schema xmlns:xsd="http://www.w3.org/2001/XMLSchema" xmlns:xs="http://www.w3.org/2001/XMLSchema" xmlns:p="http://schemas.microsoft.com/office/2006/metadata/properties" xmlns:ns2="5862ba85-137b-4a6e-97c0-07c4bb99b2ec" xmlns:ns3="ba8cbb3c-b59f-4973-ad8c-f07b5748f78f" targetNamespace="http://schemas.microsoft.com/office/2006/metadata/properties" ma:root="true" ma:fieldsID="2dcf0cbe0873d26c10114391f628d1fd" ns2:_="" ns3:_="">
    <xsd:import namespace="5862ba85-137b-4a6e-97c0-07c4bb99b2ec"/>
    <xsd:import namespace="ba8cbb3c-b59f-4973-ad8c-f07b5748f78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2ba85-137b-4a6e-97c0-07c4bb99b2e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lcf76f155ced4ddcb4097134ff3c332f0" ma:index="14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9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faba6c-ce7f-4389-8a2e-7abc81a71d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cbb3c-b59f-4973-ad8c-f07b5748f78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8878dbc-3899-4451-ac80-9fb7c81c8604}" ma:internalName="TaxCatchAll" ma:showField="CatchAllData" ma:web="ba8cbb3c-b59f-4973-ad8c-f07b5748f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45B94-8BAD-43B0-9A7C-7058CF53C551}">
  <ds:schemaRefs>
    <ds:schemaRef ds:uri="http://schemas.microsoft.com/office/2006/metadata/properties"/>
    <ds:schemaRef ds:uri="4158914d-72b2-435e-ad8d-42286b2ac7a1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10EE7F-D213-4FDC-881C-527F37737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71723D-0C31-4118-81E5-3D78187F7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Edenfield</dc:creator>
  <cp:lastModifiedBy>Tammy Edenfield</cp:lastModifiedBy>
  <dcterms:created xsi:type="dcterms:W3CDTF">2024-05-07T20:04:24Z</dcterms:created>
  <dcterms:modified xsi:type="dcterms:W3CDTF">2024-11-06T15:28:58Z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0x010100E4754219C2BC0C4AA8F65660EFAD58DB</vt:lpwstr>
  </property>
</Properties>
</file>